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Sist. de Amort." sheetId="2" r:id="rId1"/>
  </sheets>
  <calcPr calcId="125725"/>
</workbook>
</file>

<file path=xl/calcChain.xml><?xml version="1.0" encoding="utf-8"?>
<calcChain xmlns="http://schemas.openxmlformats.org/spreadsheetml/2006/main">
  <c r="Q9" i="2"/>
  <c r="K9"/>
  <c r="E9"/>
  <c r="Q21"/>
  <c r="N21"/>
  <c r="O21"/>
  <c r="K19"/>
  <c r="K20"/>
  <c r="K21"/>
  <c r="K22"/>
  <c r="K23"/>
  <c r="K18"/>
  <c r="H19"/>
  <c r="H20"/>
  <c r="H21" s="1"/>
  <c r="H22" s="1"/>
  <c r="H23" s="1"/>
  <c r="H18"/>
  <c r="I19"/>
  <c r="I20"/>
  <c r="I21"/>
  <c r="I22"/>
  <c r="I23"/>
  <c r="I18"/>
  <c r="B19"/>
  <c r="B18"/>
  <c r="C18"/>
  <c r="D18"/>
  <c r="Q19"/>
  <c r="Q20"/>
  <c r="Q17"/>
  <c r="Q18"/>
  <c r="P19"/>
  <c r="P20"/>
  <c r="P21"/>
  <c r="P18"/>
  <c r="N19"/>
  <c r="N20" s="1"/>
  <c r="N18"/>
  <c r="N17"/>
  <c r="H17"/>
  <c r="K17"/>
  <c r="E19"/>
  <c r="E20"/>
  <c r="E21"/>
  <c r="E22"/>
  <c r="E23"/>
  <c r="E24"/>
  <c r="E25"/>
  <c r="E26"/>
  <c r="E27"/>
  <c r="E28"/>
  <c r="E29"/>
  <c r="E18"/>
  <c r="E11" s="1"/>
  <c r="E17"/>
  <c r="B17" l="1"/>
  <c r="J19"/>
  <c r="J18"/>
  <c r="E30"/>
  <c r="E31" s="1"/>
  <c r="D19" l="1"/>
  <c r="J20"/>
  <c r="D20" l="1"/>
  <c r="C20" s="1"/>
  <c r="B20" s="1"/>
  <c r="C19"/>
  <c r="J21"/>
  <c r="J22" l="1"/>
  <c r="D21" l="1"/>
  <c r="C21" s="1"/>
  <c r="B21" s="1"/>
  <c r="J23"/>
  <c r="K24" l="1"/>
  <c r="K25" s="1"/>
  <c r="D22"/>
  <c r="C22" l="1"/>
  <c r="D23" l="1"/>
  <c r="C23" s="1"/>
  <c r="B22"/>
  <c r="B23" l="1"/>
  <c r="D24" l="1"/>
  <c r="C24" s="1"/>
  <c r="B24" s="1"/>
  <c r="B25" l="1"/>
  <c r="D25"/>
  <c r="C25" s="1"/>
  <c r="D26" l="1"/>
  <c r="C26" s="1"/>
  <c r="B26" s="1"/>
  <c r="Q22"/>
  <c r="Q23" s="1"/>
  <c r="D27" l="1"/>
  <c r="C27" s="1"/>
  <c r="B27" s="1"/>
  <c r="D28" l="1"/>
  <c r="C28" s="1"/>
  <c r="B28" s="1"/>
  <c r="D29" l="1"/>
  <c r="C29" s="1"/>
  <c r="B29" s="1"/>
</calcChain>
</file>

<file path=xl/comments1.xml><?xml version="1.0" encoding="utf-8"?>
<comments xmlns="http://schemas.openxmlformats.org/spreadsheetml/2006/main">
  <authors>
    <author>pc</author>
  </authors>
  <commentList>
    <comment ref="C10" authorId="0">
      <text>
        <r>
          <rPr>
            <b/>
            <sz val="9"/>
            <color indexed="81"/>
            <rFont val="Tahoma"/>
            <family val="2"/>
          </rPr>
          <t>Meses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Bimestres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Trimestres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En la función TASA el Pago, o bien, el VA tiene que ser negativo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Lo que recibo en mano</t>
        </r>
      </text>
    </comment>
    <comment ref="K17" authorId="0">
      <text>
        <r>
          <rPr>
            <b/>
            <sz val="9"/>
            <color indexed="81"/>
            <rFont val="Tahoma"/>
            <family val="2"/>
          </rPr>
          <t>Lo que recibo en mano</t>
        </r>
      </text>
    </comment>
    <comment ref="Q17" authorId="0">
      <text>
        <r>
          <rPr>
            <b/>
            <sz val="9"/>
            <color indexed="81"/>
            <rFont val="Tahoma"/>
            <family val="2"/>
          </rPr>
          <t>Lo que recibo en mano</t>
        </r>
      </text>
    </comment>
  </commentList>
</comments>
</file>

<file path=xl/sharedStrings.xml><?xml version="1.0" encoding="utf-8"?>
<sst xmlns="http://schemas.openxmlformats.org/spreadsheetml/2006/main" count="44" uniqueCount="28">
  <si>
    <t>Cuadro de marcha</t>
  </si>
  <si>
    <t>Saldo de deuda</t>
  </si>
  <si>
    <t>Cuota Cap</t>
  </si>
  <si>
    <t>Cuota Int</t>
  </si>
  <si>
    <t>Cuota Total</t>
  </si>
  <si>
    <t>Saldo deuda</t>
  </si>
  <si>
    <t>cuota cap</t>
  </si>
  <si>
    <t>cuota int</t>
  </si>
  <si>
    <t>cuota total</t>
  </si>
  <si>
    <t>CFT Anual</t>
  </si>
  <si>
    <t>Sistema Francés</t>
  </si>
  <si>
    <t>Sistema Alemán</t>
  </si>
  <si>
    <t>Sistema Americano</t>
  </si>
  <si>
    <t>Plazo</t>
  </si>
  <si>
    <t>VA</t>
  </si>
  <si>
    <t>TEBimestral</t>
  </si>
  <si>
    <t>CFT Mensual</t>
  </si>
  <si>
    <t>TEMensual</t>
  </si>
  <si>
    <t>Valor Actual</t>
  </si>
  <si>
    <t>Ejemplo: Sist. de Amort. Fráncés a pagar en 12 meses, tasa efectiva mensual de 1,5%, el monto que recibimos son $50.000 y tiene gastos de otorgamiento del 2%</t>
  </si>
  <si>
    <t>CFT Bimestral</t>
  </si>
  <si>
    <t>Ejemplo: Sist. de Amort. Alemán a pagar en 6 bimestres, tasa efectiva bimestral de 3%, el valor actual son $50.000 y tiene gastos de otorgamiento de $3000</t>
  </si>
  <si>
    <t>Ejemplo: Sist. de Amort. Americano a pagar en 4 trimestres, tasa efectiva trimestral de 4%, el valor actual son $50.000 y tiene gastos de otorgamiento de $3500</t>
  </si>
  <si>
    <t>CFT Trimestral</t>
  </si>
  <si>
    <t>Gastos</t>
  </si>
  <si>
    <t>TETrimestral</t>
  </si>
  <si>
    <t>TEA</t>
  </si>
  <si>
    <t>www.sinelefantesblancos.com.ar</t>
  </si>
</sst>
</file>

<file path=xl/styles.xml><?xml version="1.0" encoding="utf-8"?>
<styleSheet xmlns="http://schemas.openxmlformats.org/spreadsheetml/2006/main">
  <numFmts count="4">
    <numFmt numFmtId="164" formatCode="#,##0.00_ ;[Red]\-#,##0.00\ "/>
    <numFmt numFmtId="165" formatCode="0.0000%"/>
    <numFmt numFmtId="166" formatCode="0.00_ ;[Red]\-0.00\ "/>
    <numFmt numFmtId="167" formatCode="[$$-2C0A]\ #,##0.00;[Red][$$-2C0A]\ \-#,##0.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Font="1" applyFill="1" applyBorder="1"/>
    <xf numFmtId="165" fontId="1" fillId="0" borderId="0" xfId="0" applyNumberFormat="1" applyFont="1"/>
    <xf numFmtId="0" fontId="1" fillId="0" borderId="0" xfId="0" applyFont="1" applyBorder="1"/>
    <xf numFmtId="165" fontId="2" fillId="0" borderId="0" xfId="0" applyNumberFormat="1" applyFont="1" applyFill="1"/>
    <xf numFmtId="0" fontId="3" fillId="0" borderId="0" xfId="0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3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40" fontId="3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left" vertical="center"/>
    </xf>
    <xf numFmtId="0" fontId="1" fillId="2" borderId="0" xfId="0" applyFont="1" applyFill="1"/>
    <xf numFmtId="165" fontId="1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164" fontId="1" fillId="0" borderId="1" xfId="0" applyNumberFormat="1" applyFont="1" applyBorder="1"/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3" borderId="2" xfId="1" applyNumberFormat="1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stacked"/>
        <c:ser>
          <c:idx val="0"/>
          <c:order val="0"/>
          <c:tx>
            <c:strRef>
              <c:f>'Sist. de Amort.'!$C$16</c:f>
              <c:strCache>
                <c:ptCount val="1"/>
                <c:pt idx="0">
                  <c:v>Cuota Cap</c:v>
                </c:pt>
              </c:strCache>
            </c:strRef>
          </c:tx>
          <c:val>
            <c:numRef>
              <c:f>'Sist. de Amort.'!$C$18:$C$29</c:f>
              <c:numCache>
                <c:formatCode>#,##0.00;[Red]\-#,##0.00</c:formatCode>
                <c:ptCount val="12"/>
                <c:pt idx="0">
                  <c:v>3833.9996453114854</c:v>
                </c:pt>
                <c:pt idx="1">
                  <c:v>3891.5096399911577</c:v>
                </c:pt>
                <c:pt idx="2">
                  <c:v>3949.8822845910254</c:v>
                </c:pt>
                <c:pt idx="3">
                  <c:v>4009.1305188598903</c:v>
                </c:pt>
                <c:pt idx="4">
                  <c:v>4069.267476642789</c:v>
                </c:pt>
                <c:pt idx="5">
                  <c:v>4130.3064887924311</c:v>
                </c:pt>
                <c:pt idx="6">
                  <c:v>4192.2610861243174</c:v>
                </c:pt>
                <c:pt idx="7">
                  <c:v>4255.1450024161823</c:v>
                </c:pt>
                <c:pt idx="8">
                  <c:v>4318.9721774524251</c:v>
                </c:pt>
                <c:pt idx="9">
                  <c:v>4383.7567601142109</c:v>
                </c:pt>
                <c:pt idx="10">
                  <c:v>4449.5131115159238</c:v>
                </c:pt>
                <c:pt idx="11">
                  <c:v>4516.2558081886627</c:v>
                </c:pt>
              </c:numCache>
            </c:numRef>
          </c:val>
        </c:ser>
        <c:ser>
          <c:idx val="1"/>
          <c:order val="1"/>
          <c:tx>
            <c:strRef>
              <c:f>'Sist. de Amort.'!$D$16</c:f>
              <c:strCache>
                <c:ptCount val="1"/>
                <c:pt idx="0">
                  <c:v>Cuota Int</c:v>
                </c:pt>
              </c:strCache>
            </c:strRef>
          </c:tx>
          <c:val>
            <c:numRef>
              <c:f>'Sist. de Amort.'!$D$18:$D$29</c:f>
              <c:numCache>
                <c:formatCode>#,##0.00</c:formatCode>
                <c:ptCount val="12"/>
                <c:pt idx="0">
                  <c:v>750</c:v>
                </c:pt>
                <c:pt idx="1">
                  <c:v>692.49000532032767</c:v>
                </c:pt>
                <c:pt idx="2">
                  <c:v>634.11736072046028</c:v>
                </c:pt>
                <c:pt idx="3">
                  <c:v>574.86912645159498</c:v>
                </c:pt>
                <c:pt idx="4">
                  <c:v>514.73216866869654</c:v>
                </c:pt>
                <c:pt idx="5">
                  <c:v>453.69315651905475</c:v>
                </c:pt>
                <c:pt idx="6">
                  <c:v>391.73855918716828</c:v>
                </c:pt>
                <c:pt idx="7">
                  <c:v>328.85464289530353</c:v>
                </c:pt>
                <c:pt idx="8">
                  <c:v>265.02746785906078</c:v>
                </c:pt>
                <c:pt idx="9">
                  <c:v>200.24288519727438</c:v>
                </c:pt>
                <c:pt idx="10">
                  <c:v>134.48653379556123</c:v>
                </c:pt>
                <c:pt idx="11">
                  <c:v>67.74383712282237</c:v>
                </c:pt>
              </c:numCache>
            </c:numRef>
          </c:val>
        </c:ser>
        <c:overlap val="100"/>
        <c:axId val="94836224"/>
        <c:axId val="94837760"/>
      </c:barChart>
      <c:catAx>
        <c:axId val="94836224"/>
        <c:scaling>
          <c:orientation val="minMax"/>
        </c:scaling>
        <c:axPos val="b"/>
        <c:numFmt formatCode="General" sourceLinked="0"/>
        <c:tickLblPos val="nextTo"/>
        <c:crossAx val="94837760"/>
        <c:crosses val="autoZero"/>
        <c:auto val="1"/>
        <c:lblAlgn val="ctr"/>
        <c:lblOffset val="100"/>
      </c:catAx>
      <c:valAx>
        <c:axId val="94837760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94836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stacked"/>
        <c:ser>
          <c:idx val="0"/>
          <c:order val="0"/>
          <c:tx>
            <c:strRef>
              <c:f>'Sist. de Amort.'!$I$16</c:f>
              <c:strCache>
                <c:ptCount val="1"/>
                <c:pt idx="0">
                  <c:v>Cuota Cap</c:v>
                </c:pt>
              </c:strCache>
            </c:strRef>
          </c:tx>
          <c:val>
            <c:numRef>
              <c:f>'Sist. de Amort.'!$I$18:$I$23</c:f>
              <c:numCache>
                <c:formatCode>#,##0.00_ ;[Red]\-#,##0.00\ </c:formatCode>
                <c:ptCount val="6"/>
                <c:pt idx="0">
                  <c:v>8333.3333333333339</c:v>
                </c:pt>
                <c:pt idx="1">
                  <c:v>8333.3333333333339</c:v>
                </c:pt>
                <c:pt idx="2">
                  <c:v>8333.3333333333339</c:v>
                </c:pt>
                <c:pt idx="3">
                  <c:v>8333.3333333333339</c:v>
                </c:pt>
                <c:pt idx="4">
                  <c:v>8333.3333333333339</c:v>
                </c:pt>
                <c:pt idx="5">
                  <c:v>8333.3333333333339</c:v>
                </c:pt>
              </c:numCache>
            </c:numRef>
          </c:val>
        </c:ser>
        <c:ser>
          <c:idx val="1"/>
          <c:order val="1"/>
          <c:tx>
            <c:strRef>
              <c:f>'Sist. de Amort.'!$J$16</c:f>
              <c:strCache>
                <c:ptCount val="1"/>
                <c:pt idx="0">
                  <c:v>Cuota Int</c:v>
                </c:pt>
              </c:strCache>
            </c:strRef>
          </c:tx>
          <c:val>
            <c:numRef>
              <c:f>'Sist. de Amort.'!$J$18:$J$23</c:f>
              <c:numCache>
                <c:formatCode>#,##0.00_ ;[Red]\-#,##0.00\ </c:formatCode>
                <c:ptCount val="6"/>
                <c:pt idx="0">
                  <c:v>1500</c:v>
                </c:pt>
                <c:pt idx="1">
                  <c:v>1249.9999999999998</c:v>
                </c:pt>
                <c:pt idx="2">
                  <c:v>999.99999999999977</c:v>
                </c:pt>
                <c:pt idx="3">
                  <c:v>749.99999999999977</c:v>
                </c:pt>
                <c:pt idx="4">
                  <c:v>499.99999999999972</c:v>
                </c:pt>
                <c:pt idx="5">
                  <c:v>249.99999999999969</c:v>
                </c:pt>
              </c:numCache>
            </c:numRef>
          </c:val>
        </c:ser>
        <c:overlap val="100"/>
        <c:axId val="92991488"/>
        <c:axId val="92993024"/>
      </c:barChart>
      <c:catAx>
        <c:axId val="92991488"/>
        <c:scaling>
          <c:orientation val="minMax"/>
        </c:scaling>
        <c:axPos val="b"/>
        <c:numFmt formatCode="General" sourceLinked="0"/>
        <c:tickLblPos val="nextTo"/>
        <c:crossAx val="92993024"/>
        <c:crossesAt val="0"/>
        <c:auto val="1"/>
        <c:lblAlgn val="ctr"/>
        <c:lblOffset val="100"/>
      </c:catAx>
      <c:valAx>
        <c:axId val="92993024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929914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0.20085873881149482"/>
          <c:y val="5.693597539431642E-2"/>
          <c:w val="0.42981511926393839"/>
          <c:h val="0.81459405831049592"/>
        </c:manualLayout>
      </c:layout>
      <c:barChart>
        <c:barDir val="col"/>
        <c:grouping val="stacked"/>
        <c:ser>
          <c:idx val="0"/>
          <c:order val="0"/>
          <c:tx>
            <c:strRef>
              <c:f>'Sist. de Amort.'!$O$16</c:f>
              <c:strCache>
                <c:ptCount val="1"/>
                <c:pt idx="0">
                  <c:v>cuota cap</c:v>
                </c:pt>
              </c:strCache>
            </c:strRef>
          </c:tx>
          <c:val>
            <c:numRef>
              <c:f>'Sist. de Amort.'!$O$18:$O$21</c:f>
              <c:numCache>
                <c:formatCode>#,##0.00_ ;[Red]\-#,##0.00\ </c:formatCode>
                <c:ptCount val="4"/>
                <c:pt idx="3">
                  <c:v>50000</c:v>
                </c:pt>
              </c:numCache>
            </c:numRef>
          </c:val>
        </c:ser>
        <c:ser>
          <c:idx val="1"/>
          <c:order val="1"/>
          <c:tx>
            <c:strRef>
              <c:f>'Sist. de Amort.'!$P$16</c:f>
              <c:strCache>
                <c:ptCount val="1"/>
                <c:pt idx="0">
                  <c:v>cuota int</c:v>
                </c:pt>
              </c:strCache>
            </c:strRef>
          </c:tx>
          <c:val>
            <c:numRef>
              <c:f>'Sist. de Amort.'!$P$18:$P$21</c:f>
              <c:numCache>
                <c:formatCode>#,##0.00_ ;[Red]\-#,##0.00\ </c:formatCode>
                <c:ptCount val="4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</c:numCache>
            </c:numRef>
          </c:val>
        </c:ser>
        <c:overlap val="100"/>
        <c:axId val="94868992"/>
        <c:axId val="94870528"/>
      </c:barChart>
      <c:catAx>
        <c:axId val="94868992"/>
        <c:scaling>
          <c:orientation val="minMax"/>
        </c:scaling>
        <c:axPos val="b"/>
        <c:numFmt formatCode="General" sourceLinked="0"/>
        <c:tickLblPos val="nextTo"/>
        <c:crossAx val="94870528"/>
        <c:crossesAt val="0"/>
        <c:auto val="1"/>
        <c:lblAlgn val="ctr"/>
        <c:lblOffset val="100"/>
      </c:catAx>
      <c:valAx>
        <c:axId val="94870528"/>
        <c:scaling>
          <c:orientation val="minMax"/>
          <c:min val="0"/>
        </c:scaling>
        <c:axPos val="l"/>
        <c:majorGridlines/>
        <c:numFmt formatCode="General" sourceLinked="0"/>
        <c:tickLblPos val="nextTo"/>
        <c:crossAx val="9486899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31</xdr:row>
      <xdr:rowOff>152399</xdr:rowOff>
    </xdr:from>
    <xdr:to>
      <xdr:col>4</xdr:col>
      <xdr:colOff>438149</xdr:colOff>
      <xdr:row>48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31</xdr:row>
      <xdr:rowOff>142875</xdr:rowOff>
    </xdr:from>
    <xdr:to>
      <xdr:col>10</xdr:col>
      <xdr:colOff>438150</xdr:colOff>
      <xdr:row>48</xdr:row>
      <xdr:rowOff>28576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314325</xdr:colOff>
      <xdr:row>32</xdr:row>
      <xdr:rowOff>0</xdr:rowOff>
    </xdr:from>
    <xdr:to>
      <xdr:col>16</xdr:col>
      <xdr:colOff>381000</xdr:colOff>
      <xdr:row>48</xdr:row>
      <xdr:rowOff>38101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workbookViewId="0">
      <selection activeCell="U10" sqref="U10"/>
    </sheetView>
  </sheetViews>
  <sheetFormatPr baseColWidth="10" defaultRowHeight="12"/>
  <cols>
    <col min="1" max="1" width="2.7109375" style="1" bestFit="1" customWidth="1"/>
    <col min="2" max="2" width="11.7109375" style="1" bestFit="1" customWidth="1"/>
    <col min="3" max="3" width="9.140625" style="2" bestFit="1" customWidth="1"/>
    <col min="4" max="4" width="10.85546875" style="1" bestFit="1" customWidth="1"/>
    <col min="5" max="5" width="9" style="1" bestFit="1" customWidth="1"/>
    <col min="6" max="6" width="1.28515625" style="1" customWidth="1"/>
    <col min="7" max="7" width="1.85546875" style="1" bestFit="1" customWidth="1"/>
    <col min="8" max="8" width="11.7109375" style="1" bestFit="1" customWidth="1"/>
    <col min="9" max="9" width="8" style="1" bestFit="1" customWidth="1"/>
    <col min="10" max="10" width="11.5703125" style="1" bestFit="1" customWidth="1"/>
    <col min="11" max="11" width="9" style="1" bestFit="1" customWidth="1"/>
    <col min="12" max="12" width="1.42578125" style="1" customWidth="1"/>
    <col min="13" max="13" width="1.85546875" style="1" bestFit="1" customWidth="1"/>
    <col min="14" max="14" width="10.7109375" style="1" bestFit="1" customWidth="1"/>
    <col min="15" max="15" width="11.42578125" style="1" bestFit="1" customWidth="1"/>
    <col min="16" max="16" width="12" style="1" bestFit="1" customWidth="1"/>
    <col min="17" max="17" width="10.42578125" style="1" bestFit="1" customWidth="1"/>
    <col min="18" max="18" width="8.5703125" style="1" bestFit="1" customWidth="1"/>
    <col min="19" max="19" width="9.7109375" style="1" bestFit="1" customWidth="1"/>
    <col min="20" max="16384" width="11.42578125" style="1"/>
  </cols>
  <sheetData>
    <row r="1" spans="1:17" s="48" customFormat="1" ht="7.5" customHeight="1" thickBot="1"/>
    <row r="2" spans="1:17" s="49" customFormat="1" ht="34.5" thickBot="1">
      <c r="B2" s="50" t="s">
        <v>27</v>
      </c>
      <c r="C2" s="51"/>
      <c r="D2" s="51"/>
      <c r="E2" s="51"/>
      <c r="F2" s="51"/>
      <c r="G2" s="51"/>
      <c r="H2" s="51"/>
      <c r="I2" s="39"/>
      <c r="J2" s="39"/>
      <c r="K2" s="39"/>
      <c r="L2" s="39"/>
      <c r="M2" s="39"/>
      <c r="N2" s="39"/>
      <c r="O2" s="39"/>
      <c r="P2" s="39"/>
      <c r="Q2" s="40"/>
    </row>
    <row r="3" spans="1:17" s="48" customFormat="1" ht="7.5" customHeight="1" thickBot="1"/>
    <row r="4" spans="1:17" ht="18" thickBot="1">
      <c r="B4" s="45" t="s">
        <v>10</v>
      </c>
      <c r="C4" s="46"/>
      <c r="D4" s="46"/>
      <c r="E4" s="47"/>
      <c r="H4" s="45" t="s">
        <v>11</v>
      </c>
      <c r="I4" s="46"/>
      <c r="J4" s="46"/>
      <c r="K4" s="47"/>
      <c r="N4" s="45" t="s">
        <v>12</v>
      </c>
      <c r="O4" s="46"/>
      <c r="P4" s="46"/>
      <c r="Q4" s="47"/>
    </row>
    <row r="5" spans="1:17" s="15" customFormat="1" ht="12.75" customHeight="1">
      <c r="B5" s="16"/>
      <c r="C5" s="17"/>
      <c r="D5" s="17"/>
      <c r="E5" s="17"/>
      <c r="H5" s="16"/>
      <c r="I5" s="17"/>
      <c r="J5" s="17"/>
      <c r="K5" s="17"/>
      <c r="N5" s="16"/>
      <c r="O5" s="17"/>
      <c r="P5" s="17"/>
      <c r="Q5" s="17"/>
    </row>
    <row r="6" spans="1:17" s="15" customFormat="1" ht="27.75" customHeight="1">
      <c r="B6" s="41" t="s">
        <v>19</v>
      </c>
      <c r="C6" s="42"/>
      <c r="D6" s="42"/>
      <c r="E6" s="42"/>
      <c r="F6" s="20"/>
      <c r="G6" s="20"/>
      <c r="H6" s="41" t="s">
        <v>21</v>
      </c>
      <c r="I6" s="42"/>
      <c r="J6" s="42"/>
      <c r="K6" s="42"/>
      <c r="L6" s="20"/>
      <c r="M6" s="20"/>
      <c r="N6" s="41" t="s">
        <v>22</v>
      </c>
      <c r="O6" s="42"/>
      <c r="P6" s="42"/>
      <c r="Q6" s="42"/>
    </row>
    <row r="7" spans="1:17" s="15" customFormat="1" ht="27.75" customHeight="1">
      <c r="B7" s="42"/>
      <c r="C7" s="42"/>
      <c r="D7" s="42"/>
      <c r="E7" s="42"/>
      <c r="F7" s="20"/>
      <c r="G7" s="20"/>
      <c r="H7" s="42"/>
      <c r="I7" s="42"/>
      <c r="J7" s="42"/>
      <c r="K7" s="42"/>
      <c r="L7" s="20"/>
      <c r="M7" s="20"/>
      <c r="N7" s="42"/>
      <c r="O7" s="42"/>
      <c r="P7" s="42"/>
      <c r="Q7" s="42"/>
    </row>
    <row r="8" spans="1:17" s="15" customFormat="1" ht="12.75" customHeight="1">
      <c r="C8" s="23"/>
    </row>
    <row r="9" spans="1:17" s="15" customFormat="1" ht="12.75" customHeight="1">
      <c r="B9" s="15" t="s">
        <v>17</v>
      </c>
      <c r="C9" s="24">
        <v>1.4999999999999999E-2</v>
      </c>
      <c r="D9" s="22" t="s">
        <v>26</v>
      </c>
      <c r="E9" s="21">
        <f>((1+C9)^12)-1</f>
        <v>0.19561817146153326</v>
      </c>
      <c r="H9" s="15" t="s">
        <v>15</v>
      </c>
      <c r="I9" s="21">
        <v>0.03</v>
      </c>
      <c r="J9" s="22" t="s">
        <v>26</v>
      </c>
      <c r="K9" s="21">
        <f>((1+I9)^6)-1</f>
        <v>0.19405229652899991</v>
      </c>
      <c r="N9" s="15" t="s">
        <v>25</v>
      </c>
      <c r="O9" s="21">
        <v>0.04</v>
      </c>
      <c r="P9" s="22" t="s">
        <v>26</v>
      </c>
      <c r="Q9" s="21">
        <f>((1+O9)^4)-1</f>
        <v>0.16985856000000021</v>
      </c>
    </row>
    <row r="10" spans="1:17" s="15" customFormat="1" ht="12.75" customHeight="1">
      <c r="B10" s="15" t="s">
        <v>13</v>
      </c>
      <c r="C10" s="25">
        <v>12</v>
      </c>
      <c r="H10" s="15" t="s">
        <v>13</v>
      </c>
      <c r="I10" s="15">
        <v>6</v>
      </c>
      <c r="N10" s="15" t="s">
        <v>13</v>
      </c>
      <c r="O10" s="19">
        <v>4</v>
      </c>
    </row>
    <row r="11" spans="1:17" s="15" customFormat="1" ht="12.75" customHeight="1">
      <c r="B11" s="15" t="s">
        <v>18</v>
      </c>
      <c r="C11" s="26">
        <v>50000</v>
      </c>
      <c r="D11" s="22" t="s">
        <v>17</v>
      </c>
      <c r="E11" s="30">
        <f>RATE(C10,E18,C11)</f>
        <v>1.5000000000001509E-2</v>
      </c>
      <c r="H11" s="15" t="s">
        <v>14</v>
      </c>
      <c r="I11" s="18">
        <v>50000</v>
      </c>
      <c r="N11" s="15" t="s">
        <v>14</v>
      </c>
      <c r="O11" s="18">
        <v>50000</v>
      </c>
    </row>
    <row r="12" spans="1:17" s="15" customFormat="1" ht="12.75" customHeight="1">
      <c r="B12" s="15" t="s">
        <v>24</v>
      </c>
      <c r="C12" s="24">
        <v>0.02</v>
      </c>
      <c r="H12" s="15" t="s">
        <v>24</v>
      </c>
      <c r="I12" s="18">
        <v>3000</v>
      </c>
      <c r="N12" s="15" t="s">
        <v>24</v>
      </c>
      <c r="O12" s="18">
        <v>3500</v>
      </c>
    </row>
    <row r="13" spans="1:17" s="15" customFormat="1" ht="12.75" customHeight="1">
      <c r="C13" s="27"/>
    </row>
    <row r="14" spans="1:17" s="2" customFormat="1" ht="15">
      <c r="B14" s="43" t="s">
        <v>0</v>
      </c>
      <c r="C14" s="44"/>
      <c r="D14" s="44"/>
      <c r="E14" s="44"/>
      <c r="H14" s="43" t="s">
        <v>0</v>
      </c>
      <c r="I14" s="44"/>
      <c r="J14" s="44"/>
      <c r="K14" s="44"/>
      <c r="L14" s="13"/>
      <c r="N14" s="43" t="s">
        <v>0</v>
      </c>
      <c r="O14" s="44"/>
      <c r="P14" s="44"/>
      <c r="Q14" s="44"/>
    </row>
    <row r="15" spans="1:17">
      <c r="L15" s="6"/>
    </row>
    <row r="16" spans="1:17">
      <c r="A16" s="8"/>
      <c r="B16" s="12" t="s">
        <v>1</v>
      </c>
      <c r="C16" s="12" t="s">
        <v>2</v>
      </c>
      <c r="D16" s="12" t="s">
        <v>3</v>
      </c>
      <c r="E16" s="12" t="s">
        <v>4</v>
      </c>
      <c r="H16" s="12" t="s">
        <v>1</v>
      </c>
      <c r="I16" s="12" t="s">
        <v>2</v>
      </c>
      <c r="J16" s="12" t="s">
        <v>3</v>
      </c>
      <c r="K16" s="12" t="s">
        <v>4</v>
      </c>
      <c r="L16" s="6"/>
      <c r="N16" s="12" t="s">
        <v>5</v>
      </c>
      <c r="O16" s="12" t="s">
        <v>6</v>
      </c>
      <c r="P16" s="12" t="s">
        <v>7</v>
      </c>
      <c r="Q16" s="12" t="s">
        <v>8</v>
      </c>
    </row>
    <row r="17" spans="1:17">
      <c r="A17" s="36">
        <v>0</v>
      </c>
      <c r="B17" s="9">
        <f>C11</f>
        <v>50000</v>
      </c>
      <c r="C17" s="28"/>
      <c r="D17" s="10"/>
      <c r="E17" s="14">
        <f>C11-(C11*C12)</f>
        <v>49000</v>
      </c>
      <c r="G17" s="1">
        <v>0</v>
      </c>
      <c r="H17" s="35">
        <f>I11</f>
        <v>50000</v>
      </c>
      <c r="I17" s="35"/>
      <c r="J17" s="35"/>
      <c r="K17" s="35">
        <f>H17-I12</f>
        <v>47000</v>
      </c>
      <c r="L17" s="3"/>
      <c r="M17" s="1">
        <v>0</v>
      </c>
      <c r="N17" s="35">
        <f>O11</f>
        <v>50000</v>
      </c>
      <c r="O17" s="35"/>
      <c r="P17" s="35"/>
      <c r="Q17" s="35">
        <f>O11-O12</f>
        <v>46500</v>
      </c>
    </row>
    <row r="18" spans="1:17">
      <c r="A18" s="36">
        <v>1</v>
      </c>
      <c r="B18" s="9">
        <f>B17-C18</f>
        <v>46166.000354688513</v>
      </c>
      <c r="C18" s="29">
        <f>-E18-D18</f>
        <v>3833.9996453114854</v>
      </c>
      <c r="D18" s="9">
        <f>B17*$C$9</f>
        <v>750</v>
      </c>
      <c r="E18" s="11">
        <f>PMT($C$9,$C$10,$C$11)</f>
        <v>-4583.9996453114854</v>
      </c>
      <c r="G18" s="1">
        <v>1</v>
      </c>
      <c r="H18" s="35">
        <f>H17-I18</f>
        <v>41666.666666666664</v>
      </c>
      <c r="I18" s="35">
        <f>$H$17/6</f>
        <v>8333.3333333333339</v>
      </c>
      <c r="J18" s="35">
        <f t="shared" ref="J18:J23" si="0">H17*$I$9</f>
        <v>1500</v>
      </c>
      <c r="K18" s="35">
        <f>-I18-J18</f>
        <v>-9833.3333333333339</v>
      </c>
      <c r="L18" s="4"/>
      <c r="M18" s="1">
        <v>1</v>
      </c>
      <c r="N18" s="35">
        <f>N17+O18</f>
        <v>50000</v>
      </c>
      <c r="O18" s="35"/>
      <c r="P18" s="35">
        <f>$N$17*$O$9</f>
        <v>2000</v>
      </c>
      <c r="Q18" s="35">
        <f>O18-P18</f>
        <v>-2000</v>
      </c>
    </row>
    <row r="19" spans="1:17">
      <c r="A19" s="36">
        <v>2</v>
      </c>
      <c r="B19" s="9">
        <f t="shared" ref="B19:B29" si="1">B18-C19</f>
        <v>42274.490714697356</v>
      </c>
      <c r="C19" s="29">
        <f t="shared" ref="C19:C29" si="2">-E19-D19</f>
        <v>3891.5096399911577</v>
      </c>
      <c r="D19" s="9">
        <f t="shared" ref="D19:D29" si="3">B18*$C$9</f>
        <v>692.49000532032767</v>
      </c>
      <c r="E19" s="11">
        <f t="shared" ref="E19:E29" si="4">PMT($C$9,$C$10,$C$11)</f>
        <v>-4583.9996453114854</v>
      </c>
      <c r="G19" s="1">
        <v>2</v>
      </c>
      <c r="H19" s="35">
        <f t="shared" ref="H19:H23" si="5">H18-I19</f>
        <v>33333.333333333328</v>
      </c>
      <c r="I19" s="35">
        <f t="shared" ref="I19:I23" si="6">$H$17/6</f>
        <v>8333.3333333333339</v>
      </c>
      <c r="J19" s="35">
        <f t="shared" si="0"/>
        <v>1249.9999999999998</v>
      </c>
      <c r="K19" s="35">
        <f t="shared" ref="K19:K23" si="7">-I19-J19</f>
        <v>-9583.3333333333339</v>
      </c>
      <c r="L19" s="7"/>
      <c r="M19" s="1">
        <v>2</v>
      </c>
      <c r="N19" s="35">
        <f t="shared" ref="N19:N20" si="8">N18+O19</f>
        <v>50000</v>
      </c>
      <c r="O19" s="35"/>
      <c r="P19" s="35">
        <f t="shared" ref="P19:P21" si="9">$N$17*$O$9</f>
        <v>2000</v>
      </c>
      <c r="Q19" s="35">
        <f t="shared" ref="Q19:Q20" si="10">O19-P19</f>
        <v>-2000</v>
      </c>
    </row>
    <row r="20" spans="1:17">
      <c r="A20" s="36">
        <v>3</v>
      </c>
      <c r="B20" s="9">
        <f t="shared" si="1"/>
        <v>38324.608430106331</v>
      </c>
      <c r="C20" s="29">
        <f t="shared" si="2"/>
        <v>3949.8822845910254</v>
      </c>
      <c r="D20" s="9">
        <f t="shared" si="3"/>
        <v>634.11736072046028</v>
      </c>
      <c r="E20" s="11">
        <f t="shared" si="4"/>
        <v>-4583.9996453114854</v>
      </c>
      <c r="G20" s="1">
        <v>3</v>
      </c>
      <c r="H20" s="35">
        <f t="shared" si="5"/>
        <v>24999.999999999993</v>
      </c>
      <c r="I20" s="35">
        <f t="shared" si="6"/>
        <v>8333.3333333333339</v>
      </c>
      <c r="J20" s="35">
        <f t="shared" si="0"/>
        <v>999.99999999999977</v>
      </c>
      <c r="K20" s="35">
        <f t="shared" si="7"/>
        <v>-9333.3333333333339</v>
      </c>
      <c r="L20" s="5"/>
      <c r="M20" s="1">
        <v>3</v>
      </c>
      <c r="N20" s="35">
        <f t="shared" si="8"/>
        <v>50000</v>
      </c>
      <c r="O20" s="35"/>
      <c r="P20" s="35">
        <f t="shared" si="9"/>
        <v>2000</v>
      </c>
      <c r="Q20" s="35">
        <f t="shared" si="10"/>
        <v>-2000</v>
      </c>
    </row>
    <row r="21" spans="1:17">
      <c r="A21" s="36">
        <v>4</v>
      </c>
      <c r="B21" s="9">
        <f t="shared" si="1"/>
        <v>34315.477911246438</v>
      </c>
      <c r="C21" s="29">
        <f t="shared" si="2"/>
        <v>4009.1305188598903</v>
      </c>
      <c r="D21" s="9">
        <f t="shared" si="3"/>
        <v>574.86912645159498</v>
      </c>
      <c r="E21" s="11">
        <f t="shared" si="4"/>
        <v>-4583.9996453114854</v>
      </c>
      <c r="G21" s="1">
        <v>4</v>
      </c>
      <c r="H21" s="35">
        <f t="shared" si="5"/>
        <v>16666.666666666657</v>
      </c>
      <c r="I21" s="35">
        <f t="shared" si="6"/>
        <v>8333.3333333333339</v>
      </c>
      <c r="J21" s="35">
        <f t="shared" si="0"/>
        <v>749.99999999999977</v>
      </c>
      <c r="K21" s="35">
        <f t="shared" si="7"/>
        <v>-9083.3333333333339</v>
      </c>
      <c r="M21" s="1">
        <v>4</v>
      </c>
      <c r="N21" s="35">
        <f>N20-O21</f>
        <v>0</v>
      </c>
      <c r="O21" s="35">
        <f>O11</f>
        <v>50000</v>
      </c>
      <c r="P21" s="35">
        <f t="shared" si="9"/>
        <v>2000</v>
      </c>
      <c r="Q21" s="35">
        <f>-O21-P21</f>
        <v>-52000</v>
      </c>
    </row>
    <row r="22" spans="1:17">
      <c r="A22" s="36">
        <v>5</v>
      </c>
      <c r="B22" s="9">
        <f t="shared" si="1"/>
        <v>30246.21043460365</v>
      </c>
      <c r="C22" s="29">
        <f t="shared" si="2"/>
        <v>4069.267476642789</v>
      </c>
      <c r="D22" s="9">
        <f t="shared" si="3"/>
        <v>514.73216866869654</v>
      </c>
      <c r="E22" s="11">
        <f t="shared" si="4"/>
        <v>-4583.9996453114854</v>
      </c>
      <c r="G22" s="1">
        <v>5</v>
      </c>
      <c r="H22" s="35">
        <f t="shared" si="5"/>
        <v>8333.333333333323</v>
      </c>
      <c r="I22" s="35">
        <f t="shared" si="6"/>
        <v>8333.3333333333339</v>
      </c>
      <c r="J22" s="35">
        <f t="shared" si="0"/>
        <v>499.99999999999972</v>
      </c>
      <c r="K22" s="35">
        <f t="shared" si="7"/>
        <v>-8833.3333333333339</v>
      </c>
      <c r="P22" s="31" t="s">
        <v>23</v>
      </c>
      <c r="Q22" s="32">
        <f>+IRR(Q17:Q21)</f>
        <v>6.0211173845358075E-2</v>
      </c>
    </row>
    <row r="23" spans="1:17">
      <c r="A23" s="36">
        <v>6</v>
      </c>
      <c r="B23" s="9">
        <f t="shared" si="1"/>
        <v>26115.90394581122</v>
      </c>
      <c r="C23" s="29">
        <f t="shared" si="2"/>
        <v>4130.3064887924311</v>
      </c>
      <c r="D23" s="9">
        <f t="shared" si="3"/>
        <v>453.69315651905475</v>
      </c>
      <c r="E23" s="11">
        <f t="shared" si="4"/>
        <v>-4583.9996453114854</v>
      </c>
      <c r="G23" s="1">
        <v>6</v>
      </c>
      <c r="H23" s="35">
        <f t="shared" si="5"/>
        <v>0</v>
      </c>
      <c r="I23" s="35">
        <f t="shared" si="6"/>
        <v>8333.3333333333339</v>
      </c>
      <c r="J23" s="35">
        <f t="shared" si="0"/>
        <v>249.99999999999969</v>
      </c>
      <c r="K23" s="35">
        <f t="shared" si="7"/>
        <v>-8583.3333333333339</v>
      </c>
      <c r="P23" s="34" t="s">
        <v>9</v>
      </c>
      <c r="Q23" s="33">
        <f>((1+Q22)^4)-1</f>
        <v>0.26348330639190243</v>
      </c>
    </row>
    <row r="24" spans="1:17">
      <c r="A24" s="36">
        <v>7</v>
      </c>
      <c r="B24" s="9">
        <f t="shared" si="1"/>
        <v>21923.642859686901</v>
      </c>
      <c r="C24" s="29">
        <f t="shared" si="2"/>
        <v>4192.2610861243174</v>
      </c>
      <c r="D24" s="9">
        <f t="shared" si="3"/>
        <v>391.73855918716828</v>
      </c>
      <c r="E24" s="11">
        <f t="shared" si="4"/>
        <v>-4583.9996453114854</v>
      </c>
      <c r="J24" s="31" t="s">
        <v>20</v>
      </c>
      <c r="K24" s="32">
        <f>+IRR(K17:K23)</f>
        <v>4.9447810787073547E-2</v>
      </c>
    </row>
    <row r="25" spans="1:17">
      <c r="A25" s="36">
        <v>8</v>
      </c>
      <c r="B25" s="9">
        <f t="shared" si="1"/>
        <v>17668.497857270719</v>
      </c>
      <c r="C25" s="29">
        <f t="shared" si="2"/>
        <v>4255.1450024161823</v>
      </c>
      <c r="D25" s="9">
        <f t="shared" si="3"/>
        <v>328.85464289530353</v>
      </c>
      <c r="E25" s="11">
        <f t="shared" si="4"/>
        <v>-4583.9996453114854</v>
      </c>
      <c r="J25" s="34" t="s">
        <v>9</v>
      </c>
      <c r="K25" s="33">
        <f>((1+K24)^I10)-1</f>
        <v>0.33587270261306745</v>
      </c>
    </row>
    <row r="26" spans="1:17">
      <c r="A26" s="36">
        <v>9</v>
      </c>
      <c r="B26" s="9">
        <f t="shared" si="1"/>
        <v>13349.525679818293</v>
      </c>
      <c r="C26" s="29">
        <f t="shared" si="2"/>
        <v>4318.9721774524251</v>
      </c>
      <c r="D26" s="9">
        <f t="shared" si="3"/>
        <v>265.02746785906078</v>
      </c>
      <c r="E26" s="11">
        <f t="shared" si="4"/>
        <v>-4583.9996453114854</v>
      </c>
    </row>
    <row r="27" spans="1:17">
      <c r="A27" s="36">
        <v>10</v>
      </c>
      <c r="B27" s="9">
        <f t="shared" si="1"/>
        <v>8965.7689197040818</v>
      </c>
      <c r="C27" s="29">
        <f t="shared" si="2"/>
        <v>4383.7567601142109</v>
      </c>
      <c r="D27" s="9">
        <f t="shared" si="3"/>
        <v>200.24288519727438</v>
      </c>
      <c r="E27" s="11">
        <f t="shared" si="4"/>
        <v>-4583.9996453114854</v>
      </c>
    </row>
    <row r="28" spans="1:17">
      <c r="A28" s="36">
        <v>11</v>
      </c>
      <c r="B28" s="9">
        <f t="shared" si="1"/>
        <v>4516.255808188158</v>
      </c>
      <c r="C28" s="29">
        <f t="shared" si="2"/>
        <v>4449.5131115159238</v>
      </c>
      <c r="D28" s="9">
        <f t="shared" si="3"/>
        <v>134.48653379556123</v>
      </c>
      <c r="E28" s="11">
        <f t="shared" si="4"/>
        <v>-4583.9996453114854</v>
      </c>
    </row>
    <row r="29" spans="1:17">
      <c r="A29" s="36">
        <v>12</v>
      </c>
      <c r="B29" s="9">
        <f t="shared" si="1"/>
        <v>-5.0476955948397517E-10</v>
      </c>
      <c r="C29" s="29">
        <f t="shared" si="2"/>
        <v>4516.2558081886627</v>
      </c>
      <c r="D29" s="9">
        <f t="shared" si="3"/>
        <v>67.74383712282237</v>
      </c>
      <c r="E29" s="11">
        <f t="shared" si="4"/>
        <v>-4583.9996453114854</v>
      </c>
    </row>
    <row r="30" spans="1:17">
      <c r="A30" s="8"/>
      <c r="D30" s="31" t="s">
        <v>16</v>
      </c>
      <c r="E30" s="32">
        <f>+IRR(E17:E29)</f>
        <v>1.8258234250594474E-2</v>
      </c>
    </row>
    <row r="31" spans="1:17">
      <c r="A31" s="8"/>
      <c r="D31" s="34" t="s">
        <v>9</v>
      </c>
      <c r="E31" s="33">
        <f>((1+E30)^C10)-1</f>
        <v>0.24249648522377387</v>
      </c>
    </row>
    <row r="32" spans="1:17" s="37" customFormat="1">
      <c r="A32" s="36"/>
      <c r="C32" s="38"/>
    </row>
    <row r="33" spans="1:3" s="37" customFormat="1">
      <c r="A33" s="36"/>
      <c r="C33" s="38"/>
    </row>
    <row r="34" spans="1:3" s="37" customFormat="1">
      <c r="A34" s="36"/>
      <c r="C34" s="38"/>
    </row>
    <row r="35" spans="1:3" s="37" customFormat="1">
      <c r="A35" s="36"/>
      <c r="C35" s="38"/>
    </row>
    <row r="36" spans="1:3" s="37" customFormat="1">
      <c r="A36" s="36"/>
      <c r="C36" s="38"/>
    </row>
    <row r="37" spans="1:3" s="37" customFormat="1">
      <c r="A37" s="36"/>
      <c r="C37" s="38"/>
    </row>
    <row r="38" spans="1:3" s="37" customFormat="1">
      <c r="A38" s="36"/>
      <c r="C38" s="38"/>
    </row>
    <row r="39" spans="1:3" s="37" customFormat="1">
      <c r="A39" s="36"/>
      <c r="C39" s="38"/>
    </row>
    <row r="40" spans="1:3" s="37" customFormat="1">
      <c r="C40" s="38"/>
    </row>
    <row r="41" spans="1:3" s="37" customFormat="1">
      <c r="C41" s="38"/>
    </row>
    <row r="42" spans="1:3" s="37" customFormat="1">
      <c r="C42" s="38"/>
    </row>
    <row r="43" spans="1:3" s="37" customFormat="1">
      <c r="C43" s="38"/>
    </row>
    <row r="44" spans="1:3" s="37" customFormat="1">
      <c r="C44" s="38"/>
    </row>
    <row r="45" spans="1:3" s="37" customFormat="1">
      <c r="C45" s="38"/>
    </row>
    <row r="46" spans="1:3" s="37" customFormat="1">
      <c r="C46" s="38"/>
    </row>
    <row r="47" spans="1:3" s="37" customFormat="1">
      <c r="C47" s="38"/>
    </row>
    <row r="48" spans="1:3" s="37" customFormat="1">
      <c r="C48" s="38"/>
    </row>
    <row r="49" spans="3:3" s="37" customFormat="1">
      <c r="C49" s="38"/>
    </row>
    <row r="50" spans="3:3" s="37" customFormat="1">
      <c r="C50" s="38"/>
    </row>
    <row r="51" spans="3:3" s="37" customFormat="1">
      <c r="C51" s="38"/>
    </row>
  </sheetData>
  <mergeCells count="10">
    <mergeCell ref="B2:Q2"/>
    <mergeCell ref="B6:E7"/>
    <mergeCell ref="H6:K7"/>
    <mergeCell ref="N6:Q7"/>
    <mergeCell ref="N14:Q14"/>
    <mergeCell ref="B14:E14"/>
    <mergeCell ref="H14:K14"/>
    <mergeCell ref="H4:K4"/>
    <mergeCell ref="B4:E4"/>
    <mergeCell ref="N4:Q4"/>
  </mergeCells>
  <hyperlinks>
    <hyperlink ref="B2" r:id="rId1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Sist. de Amort.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Amortización</dc:title>
  <dc:creator>SinElefantesBlancos.com.ar</dc:creator>
  <cp:keywords>sistema; amortizacion; cuotas; tasa; deuda; monto; saldo; tea; cft</cp:keywords>
  <cp:lastModifiedBy>Guillermo Gonzalez</cp:lastModifiedBy>
  <dcterms:created xsi:type="dcterms:W3CDTF">2012-03-11T01:52:47Z</dcterms:created>
  <dcterms:modified xsi:type="dcterms:W3CDTF">2016-04-23T14:12:31Z</dcterms:modified>
</cp:coreProperties>
</file>